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0490" windowHeight="7590" tabRatio="699"/>
  </bookViews>
  <sheets>
    <sheet name="Lease calc" sheetId="28" r:id="rId1"/>
  </sheets>
  <calcPr calcId="162913"/>
</workbook>
</file>

<file path=xl/calcChain.xml><?xml version="1.0" encoding="utf-8"?>
<calcChain xmlns="http://schemas.openxmlformats.org/spreadsheetml/2006/main">
  <c r="E17" i="28" l="1"/>
  <c r="E14" i="28"/>
  <c r="E9" i="28"/>
  <c r="E27" i="28" l="1"/>
  <c r="E29" i="28" s="1"/>
  <c r="E32" i="28" s="1"/>
  <c r="E35" i="28" s="1"/>
  <c r="H17" i="28"/>
  <c r="H14" i="28"/>
  <c r="H9" i="28"/>
  <c r="E36" i="28" l="1"/>
  <c r="E37" i="28"/>
  <c r="H27" i="28"/>
  <c r="H29" i="28" s="1"/>
  <c r="H32" i="28" s="1"/>
  <c r="H35" i="28" s="1"/>
  <c r="H37" i="28" s="1"/>
  <c r="G17" i="28"/>
  <c r="G14" i="28"/>
  <c r="G9" i="28"/>
  <c r="E39" i="28" l="1"/>
  <c r="E41" i="28" s="1"/>
  <c r="H36" i="28"/>
  <c r="H39" i="28" s="1"/>
  <c r="H41" i="28" s="1"/>
  <c r="G27" i="28"/>
  <c r="G29" i="28" s="1"/>
  <c r="G32" i="28" s="1"/>
  <c r="G35" i="28" s="1"/>
  <c r="D14" i="28"/>
  <c r="G37" i="28" l="1"/>
  <c r="G36" i="28"/>
  <c r="F17" i="28"/>
  <c r="D17" i="28"/>
  <c r="D27" i="28" s="1"/>
  <c r="C17" i="28"/>
  <c r="F14" i="28"/>
  <c r="C14" i="28"/>
  <c r="F9" i="28"/>
  <c r="D9" i="28"/>
  <c r="C9" i="28"/>
  <c r="C27" i="28" l="1"/>
  <c r="C29" i="28" s="1"/>
  <c r="C32" i="28" s="1"/>
  <c r="C35" i="28" s="1"/>
  <c r="C36" i="28" s="1"/>
  <c r="G39" i="28"/>
  <c r="G41" i="28" s="1"/>
  <c r="F27" i="28"/>
  <c r="F29" i="28" s="1"/>
  <c r="F32" i="28" s="1"/>
  <c r="F35" i="28" s="1"/>
  <c r="D29" i="28"/>
  <c r="D32" i="28" s="1"/>
  <c r="D35" i="28" s="1"/>
  <c r="D36" i="28" s="1"/>
  <c r="C37" i="28" l="1"/>
  <c r="C39" i="28" s="1"/>
  <c r="F37" i="28"/>
  <c r="F36" i="28"/>
  <c r="D37" i="28"/>
  <c r="D39" i="28" s="1"/>
  <c r="F39" i="28" l="1"/>
  <c r="F41" i="28" s="1"/>
  <c r="C41" i="28" l="1"/>
  <c r="D41" i="28"/>
</calcChain>
</file>

<file path=xl/sharedStrings.xml><?xml version="1.0" encoding="utf-8"?>
<sst xmlns="http://schemas.openxmlformats.org/spreadsheetml/2006/main" count="49" uniqueCount="39">
  <si>
    <t>Sales Tax</t>
  </si>
  <si>
    <t>Downpayment</t>
  </si>
  <si>
    <t>MSRP</t>
  </si>
  <si>
    <t>Invoice</t>
  </si>
  <si>
    <t>Mi/yr</t>
  </si>
  <si>
    <t>Residual (%)</t>
  </si>
  <si>
    <t>Residual ($)</t>
  </si>
  <si>
    <t>Sales Price ($)</t>
  </si>
  <si>
    <t>Tax rate (%)</t>
  </si>
  <si>
    <t>Taxable</t>
  </si>
  <si>
    <t>Money Factor</t>
  </si>
  <si>
    <t>APR (%)</t>
  </si>
  <si>
    <t>Acquisition fee</t>
  </si>
  <si>
    <t>Doc fee</t>
  </si>
  <si>
    <t>Other fee</t>
  </si>
  <si>
    <t>Lease option</t>
  </si>
  <si>
    <t>36/12</t>
  </si>
  <si>
    <t>Trade-in ($)</t>
  </si>
  <si>
    <t>PMT Period</t>
  </si>
  <si>
    <t>DMV Registr</t>
  </si>
  <si>
    <t>Source</t>
  </si>
  <si>
    <t>Gross Cap ($)</t>
  </si>
  <si>
    <t>Rebate ($)</t>
  </si>
  <si>
    <t>Adjusted Cap ($)</t>
  </si>
  <si>
    <t>Depreciation ($)</t>
  </si>
  <si>
    <t>Rent charge</t>
  </si>
  <si>
    <t>Total PMT</t>
  </si>
  <si>
    <t>Monthly PMT</t>
  </si>
  <si>
    <t>Others (Tire)</t>
  </si>
  <si>
    <t>Discount (promo)</t>
  </si>
  <si>
    <t>Discount (taxable)</t>
  </si>
  <si>
    <t>Dealer A</t>
  </si>
  <si>
    <t>Dealer B</t>
  </si>
  <si>
    <t>edmunds</t>
  </si>
  <si>
    <t>Truecar</t>
  </si>
  <si>
    <t>Leasehakr</t>
  </si>
  <si>
    <t>Model</t>
  </si>
  <si>
    <t>X</t>
  </si>
  <si>
    <t>Dealer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</si>
</sst>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);[Red]\(#,##0\);&quot;-&quot;"/>
    <numFmt numFmtId="165" formatCode="#,##0.00_);[Red]\(#,##0.00\);&quot;-&quot;"/>
    <numFmt numFmtId="166" formatCode="#,##0.00000_);[Red]\(#,##0.00000\);&quot;-&quot;"/>
    <numFmt numFmtId="167" formatCode="#,##0.00000000000000_);[Red]\(#,##0.00000000000000\)"/>
  </numFmts>
  <fonts count="3" x14ac:knownFonts="1"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7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zoomScaleNormal="100" workbookViewId="0">
      <selection activeCell="E18" sqref="E18"/>
    </sheetView>
  </sheetViews>
  <sheetFormatPr defaultRowHeight="12.75" x14ac:dyDescent="0.2"/>
  <cols>
    <col min="1" max="1" width="0.42578125" style="1" customWidth="1"/>
    <col min="2" max="2" width="19.7109375" style="1" customWidth="1"/>
    <col min="3" max="8" width="11.5703125" style="1" customWidth="1"/>
    <col min="9" max="16384" width="9.140625" style="1"/>
  </cols>
  <sheetData>
    <row r="1" spans="2:8" x14ac:dyDescent="0.2">
      <c r="C1" s="2"/>
      <c r="D1" s="2"/>
      <c r="E1" s="2"/>
      <c r="F1" s="2"/>
      <c r="G1" s="2"/>
      <c r="H1" s="2"/>
    </row>
    <row r="2" spans="2:8" x14ac:dyDescent="0.2">
      <c r="B2" s="1" t="s">
        <v>20</v>
      </c>
      <c r="C2" s="2" t="s">
        <v>31</v>
      </c>
      <c r="D2" s="2" t="s">
        <v>32</v>
      </c>
      <c r="E2" s="2" t="s">
        <v>38</v>
      </c>
      <c r="F2" s="2" t="s">
        <v>33</v>
      </c>
      <c r="G2" s="2" t="s">
        <v>34</v>
      </c>
      <c r="H2" s="2" t="s">
        <v>35</v>
      </c>
    </row>
    <row r="3" spans="2:8" x14ac:dyDescent="0.2">
      <c r="B3" s="3" t="s">
        <v>15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</row>
    <row r="4" spans="2:8" x14ac:dyDescent="0.2">
      <c r="B4" s="5" t="s">
        <v>36</v>
      </c>
      <c r="C4" s="6" t="s">
        <v>37</v>
      </c>
      <c r="D4" s="6" t="s">
        <v>37</v>
      </c>
      <c r="E4" s="6" t="s">
        <v>37</v>
      </c>
      <c r="F4" s="6" t="s">
        <v>37</v>
      </c>
      <c r="G4" s="6" t="s">
        <v>37</v>
      </c>
      <c r="H4" s="6" t="s">
        <v>37</v>
      </c>
    </row>
    <row r="5" spans="2:8" x14ac:dyDescent="0.2">
      <c r="B5" s="1" t="s">
        <v>18</v>
      </c>
      <c r="C5" s="7">
        <v>36</v>
      </c>
      <c r="D5" s="7">
        <v>36</v>
      </c>
      <c r="E5" s="7">
        <v>36</v>
      </c>
      <c r="F5" s="7">
        <v>36</v>
      </c>
      <c r="G5" s="7">
        <v>36</v>
      </c>
      <c r="H5" s="7">
        <v>36</v>
      </c>
    </row>
    <row r="6" spans="2:8" x14ac:dyDescent="0.2">
      <c r="B6" s="1" t="s">
        <v>4</v>
      </c>
      <c r="C6" s="7">
        <v>12000</v>
      </c>
      <c r="D6" s="7">
        <v>12000</v>
      </c>
      <c r="E6" s="7">
        <v>12000</v>
      </c>
      <c r="F6" s="7">
        <v>12000</v>
      </c>
      <c r="G6" s="7">
        <v>12000</v>
      </c>
      <c r="H6" s="7">
        <v>12000</v>
      </c>
    </row>
    <row r="8" spans="2:8" x14ac:dyDescent="0.2">
      <c r="B8" s="1" t="s">
        <v>10</v>
      </c>
      <c r="C8" s="8">
        <v>5.0000000000000001E-4</v>
      </c>
      <c r="D8" s="8">
        <v>5.0000000000000001E-4</v>
      </c>
      <c r="E8" s="8">
        <v>5.0000000000000001E-4</v>
      </c>
      <c r="F8" s="8">
        <v>5.0000000000000001E-4</v>
      </c>
      <c r="G8" s="8">
        <v>5.0000000000000001E-4</v>
      </c>
      <c r="H8" s="8">
        <v>5.0000000000000001E-4</v>
      </c>
    </row>
    <row r="9" spans="2:8" x14ac:dyDescent="0.2">
      <c r="B9" s="1" t="s">
        <v>11</v>
      </c>
      <c r="C9" s="9">
        <f t="shared" ref="C9:F9" si="0">C8*24</f>
        <v>1.2E-2</v>
      </c>
      <c r="D9" s="9">
        <f t="shared" si="0"/>
        <v>1.2E-2</v>
      </c>
      <c r="E9" s="9">
        <f t="shared" ref="E9" si="1">E8*24</f>
        <v>1.2E-2</v>
      </c>
      <c r="F9" s="9">
        <f t="shared" si="0"/>
        <v>1.2E-2</v>
      </c>
      <c r="G9" s="9">
        <f t="shared" ref="G9:H9" si="2">G8*24</f>
        <v>1.2E-2</v>
      </c>
      <c r="H9" s="9">
        <f t="shared" si="2"/>
        <v>1.2E-2</v>
      </c>
    </row>
    <row r="11" spans="2:8" x14ac:dyDescent="0.2">
      <c r="B11" s="1" t="s">
        <v>2</v>
      </c>
      <c r="C11" s="7">
        <v>30000</v>
      </c>
      <c r="D11" s="7">
        <v>30000</v>
      </c>
      <c r="E11" s="7">
        <v>30000</v>
      </c>
      <c r="F11" s="7">
        <v>30000</v>
      </c>
      <c r="G11" s="7">
        <v>30000</v>
      </c>
      <c r="H11" s="7">
        <v>30000</v>
      </c>
    </row>
    <row r="12" spans="2:8" x14ac:dyDescent="0.2">
      <c r="B12" s="1" t="s">
        <v>3</v>
      </c>
      <c r="C12" s="10">
        <v>29000</v>
      </c>
      <c r="D12" s="10">
        <v>29000</v>
      </c>
      <c r="E12" s="10">
        <v>29000</v>
      </c>
      <c r="F12" s="10">
        <v>29000</v>
      </c>
      <c r="G12" s="10">
        <v>29000</v>
      </c>
      <c r="H12" s="10">
        <v>29000</v>
      </c>
    </row>
    <row r="13" spans="2:8" x14ac:dyDescent="0.2">
      <c r="B13" s="1" t="s">
        <v>5</v>
      </c>
      <c r="C13" s="11">
        <v>0.6</v>
      </c>
      <c r="D13" s="11">
        <v>0.6</v>
      </c>
      <c r="E13" s="11">
        <v>0.6</v>
      </c>
      <c r="F13" s="11">
        <v>0.6</v>
      </c>
      <c r="G13" s="11">
        <v>0.6</v>
      </c>
      <c r="H13" s="11">
        <v>0.6</v>
      </c>
    </row>
    <row r="14" spans="2:8" x14ac:dyDescent="0.2">
      <c r="B14" s="1" t="s">
        <v>6</v>
      </c>
      <c r="C14" s="10">
        <f>C11*C13</f>
        <v>18000</v>
      </c>
      <c r="D14" s="10">
        <f>ROUND(D11*D13,0)</f>
        <v>18000</v>
      </c>
      <c r="E14" s="10">
        <f>ROUND(E11*E13,0)</f>
        <v>18000</v>
      </c>
      <c r="F14" s="10">
        <f t="shared" ref="F14" si="3">F11*F13</f>
        <v>18000</v>
      </c>
      <c r="G14" s="10">
        <f>ROUND(G11*G13,0)</f>
        <v>18000</v>
      </c>
      <c r="H14" s="10">
        <f>ROUND(H11*H13,0)</f>
        <v>18000</v>
      </c>
    </row>
    <row r="15" spans="2:8" x14ac:dyDescent="0.2">
      <c r="B15" s="1" t="s">
        <v>29</v>
      </c>
      <c r="C15" s="7">
        <v>2000</v>
      </c>
      <c r="D15" s="7">
        <v>1500</v>
      </c>
      <c r="E15" s="7">
        <v>2000</v>
      </c>
      <c r="F15" s="7">
        <v>2000</v>
      </c>
      <c r="G15" s="7">
        <v>2000</v>
      </c>
      <c r="H15" s="7">
        <v>2000</v>
      </c>
    </row>
    <row r="16" spans="2:8" x14ac:dyDescent="0.2">
      <c r="B16" s="1" t="s">
        <v>30</v>
      </c>
      <c r="C16" s="7">
        <v>0</v>
      </c>
      <c r="D16" s="7">
        <v>0</v>
      </c>
      <c r="E16" s="7">
        <v>0</v>
      </c>
      <c r="F16" s="7">
        <v>1000</v>
      </c>
      <c r="G16" s="7">
        <v>500</v>
      </c>
      <c r="H16" s="7">
        <v>0</v>
      </c>
    </row>
    <row r="17" spans="2:8" x14ac:dyDescent="0.2">
      <c r="B17" s="1" t="s">
        <v>7</v>
      </c>
      <c r="C17" s="10">
        <f>C11-C15-C16</f>
        <v>28000</v>
      </c>
      <c r="D17" s="12">
        <f t="shared" ref="D17:F17" si="4">D11-D15-D16</f>
        <v>28500</v>
      </c>
      <c r="E17" s="12">
        <f t="shared" ref="E17" si="5">E11-E15-E16</f>
        <v>28000</v>
      </c>
      <c r="F17" s="10">
        <f t="shared" si="4"/>
        <v>27000</v>
      </c>
      <c r="G17" s="12">
        <f t="shared" ref="G17:H17" si="6">G11-G15-G16</f>
        <v>27500</v>
      </c>
      <c r="H17" s="12">
        <f t="shared" si="6"/>
        <v>28000</v>
      </c>
    </row>
    <row r="19" spans="2:8" x14ac:dyDescent="0.2">
      <c r="B19" s="1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1" spans="2:8" x14ac:dyDescent="0.2">
      <c r="B21" s="1" t="s">
        <v>12</v>
      </c>
      <c r="C21" s="10">
        <v>550</v>
      </c>
      <c r="D21" s="10">
        <v>550</v>
      </c>
      <c r="E21" s="10">
        <v>550</v>
      </c>
      <c r="F21" s="10">
        <v>550</v>
      </c>
      <c r="G21" s="10">
        <v>550</v>
      </c>
      <c r="H21" s="10">
        <v>550</v>
      </c>
    </row>
    <row r="22" spans="2:8" x14ac:dyDescent="0.2">
      <c r="B22" s="1" t="s">
        <v>13</v>
      </c>
      <c r="C22" s="10">
        <v>100</v>
      </c>
      <c r="D22" s="10">
        <v>125</v>
      </c>
      <c r="E22" s="10">
        <v>125</v>
      </c>
      <c r="F22" s="10">
        <v>125</v>
      </c>
      <c r="G22" s="10">
        <v>100</v>
      </c>
      <c r="H22" s="10">
        <v>100</v>
      </c>
    </row>
    <row r="23" spans="2:8" x14ac:dyDescent="0.2">
      <c r="B23" s="1" t="s">
        <v>14</v>
      </c>
      <c r="C23" s="10">
        <v>0</v>
      </c>
      <c r="D23" s="10">
        <v>0</v>
      </c>
      <c r="E23" s="10">
        <v>0</v>
      </c>
      <c r="F23" s="10">
        <v>50</v>
      </c>
      <c r="G23" s="10">
        <v>50</v>
      </c>
      <c r="H23" s="10">
        <v>50</v>
      </c>
    </row>
    <row r="24" spans="2:8" x14ac:dyDescent="0.2">
      <c r="B24" s="1" t="s">
        <v>19</v>
      </c>
      <c r="C24" s="12">
        <v>150</v>
      </c>
      <c r="D24" s="12">
        <v>150</v>
      </c>
      <c r="E24" s="12">
        <v>150</v>
      </c>
      <c r="F24" s="12">
        <v>150</v>
      </c>
      <c r="G24" s="12">
        <v>150</v>
      </c>
      <c r="H24" s="12">
        <v>150</v>
      </c>
    </row>
    <row r="25" spans="2:8" x14ac:dyDescent="0.2">
      <c r="B25" s="1" t="s">
        <v>28</v>
      </c>
      <c r="C25" s="12">
        <v>0</v>
      </c>
      <c r="D25" s="12">
        <v>10</v>
      </c>
      <c r="E25" s="12">
        <v>10</v>
      </c>
      <c r="F25" s="12">
        <v>10</v>
      </c>
      <c r="G25" s="12">
        <v>10</v>
      </c>
      <c r="H25" s="12">
        <v>10</v>
      </c>
    </row>
    <row r="26" spans="2:8" x14ac:dyDescent="0.2">
      <c r="C26" s="12"/>
      <c r="D26" s="12"/>
      <c r="E26" s="12"/>
      <c r="F26" s="12"/>
      <c r="G26" s="12"/>
      <c r="H26" s="12"/>
    </row>
    <row r="27" spans="2:8" x14ac:dyDescent="0.2">
      <c r="B27" s="1" t="s">
        <v>9</v>
      </c>
      <c r="C27" s="12">
        <f t="shared" ref="C27:H27" si="7">SUM(C17,C21:C25,C16)-C14</f>
        <v>10800</v>
      </c>
      <c r="D27" s="12">
        <f t="shared" si="7"/>
        <v>11335</v>
      </c>
      <c r="E27" s="12">
        <f t="shared" si="7"/>
        <v>10835</v>
      </c>
      <c r="F27" s="12">
        <f t="shared" si="7"/>
        <v>10885</v>
      </c>
      <c r="G27" s="12">
        <f t="shared" si="7"/>
        <v>10860</v>
      </c>
      <c r="H27" s="12">
        <f t="shared" si="7"/>
        <v>10860</v>
      </c>
    </row>
    <row r="28" spans="2:8" x14ac:dyDescent="0.2">
      <c r="B28" s="1" t="s">
        <v>8</v>
      </c>
      <c r="C28" s="13">
        <v>7.0000000000000007E-2</v>
      </c>
      <c r="D28" s="13">
        <v>7.0000000000000007E-2</v>
      </c>
      <c r="E28" s="13">
        <v>7.0000000000000007E-2</v>
      </c>
      <c r="F28" s="13">
        <v>7.0000000000000007E-2</v>
      </c>
      <c r="G28" s="13">
        <v>7.0000000000000007E-2</v>
      </c>
      <c r="H28" s="13">
        <v>7.0000000000000007E-2</v>
      </c>
    </row>
    <row r="29" spans="2:8" x14ac:dyDescent="0.2">
      <c r="B29" s="1" t="s">
        <v>0</v>
      </c>
      <c r="C29" s="12">
        <f t="shared" ref="C29:H29" si="8">ROUNDDOWN(C27*C28,2)</f>
        <v>756</v>
      </c>
      <c r="D29" s="12">
        <f t="shared" si="8"/>
        <v>793.45</v>
      </c>
      <c r="E29" s="12">
        <f t="shared" si="8"/>
        <v>758.45</v>
      </c>
      <c r="F29" s="12">
        <f t="shared" si="8"/>
        <v>761.95</v>
      </c>
      <c r="G29" s="12">
        <f t="shared" si="8"/>
        <v>760.2</v>
      </c>
      <c r="H29" s="12">
        <f t="shared" si="8"/>
        <v>760.2</v>
      </c>
    </row>
    <row r="30" spans="2:8" x14ac:dyDescent="0.2">
      <c r="C30" s="12"/>
      <c r="D30" s="12"/>
      <c r="E30" s="12"/>
      <c r="F30" s="12"/>
      <c r="G30" s="12"/>
      <c r="H30" s="12"/>
    </row>
    <row r="32" spans="2:8" x14ac:dyDescent="0.2">
      <c r="B32" s="1" t="s">
        <v>21</v>
      </c>
      <c r="C32" s="10">
        <f t="shared" ref="C32:H32" si="9">C17-C19+SUM(C21:C25,C29)</f>
        <v>29556</v>
      </c>
      <c r="D32" s="10">
        <f t="shared" si="9"/>
        <v>30128.45</v>
      </c>
      <c r="E32" s="10">
        <f t="shared" si="9"/>
        <v>29593.45</v>
      </c>
      <c r="F32" s="10">
        <f t="shared" si="9"/>
        <v>28646.95</v>
      </c>
      <c r="G32" s="10">
        <f t="shared" si="9"/>
        <v>29120.2</v>
      </c>
      <c r="H32" s="10">
        <f t="shared" si="9"/>
        <v>29620.2</v>
      </c>
    </row>
    <row r="33" spans="2:8" x14ac:dyDescent="0.2">
      <c r="B33" s="1" t="s">
        <v>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2:8" x14ac:dyDescent="0.2">
      <c r="B34" s="1" t="s">
        <v>22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x14ac:dyDescent="0.2">
      <c r="B35" s="1" t="s">
        <v>23</v>
      </c>
      <c r="C35" s="12">
        <f t="shared" ref="C35" si="10">C32-C33-C34</f>
        <v>29556</v>
      </c>
      <c r="D35" s="12">
        <f t="shared" ref="D35:G35" si="11">D32-D33-D34</f>
        <v>30128.45</v>
      </c>
      <c r="E35" s="12">
        <f t="shared" ref="E35" si="12">E32-E33-E34</f>
        <v>29593.45</v>
      </c>
      <c r="F35" s="12">
        <f t="shared" ref="F35" si="13">F32-F33-F34</f>
        <v>28646.95</v>
      </c>
      <c r="G35" s="12">
        <f t="shared" si="11"/>
        <v>29120.2</v>
      </c>
      <c r="H35" s="12">
        <f t="shared" ref="H35" si="14">H32-H33-H34</f>
        <v>29620.2</v>
      </c>
    </row>
    <row r="36" spans="2:8" x14ac:dyDescent="0.2">
      <c r="B36" s="1" t="s">
        <v>24</v>
      </c>
      <c r="C36" s="12">
        <f t="shared" ref="C36" si="15">ROUNDDOWN((C35-C14)/C5,2)*C5</f>
        <v>11556</v>
      </c>
      <c r="D36" s="12">
        <f>ROUNDDOWN((D35-D14)/D5,2)*D5</f>
        <v>12128.4</v>
      </c>
      <c r="E36" s="12">
        <f>ROUNDDOWN((E35-E14)/E5,2)*E5</f>
        <v>11593.44</v>
      </c>
      <c r="F36" s="12">
        <f>ROUNDDOWN((F35-F14)/F5,2)*F5</f>
        <v>10646.64</v>
      </c>
      <c r="G36" s="12">
        <f>ROUNDDOWN((G35-G14)/G5,2)*G5</f>
        <v>11120.039999999999</v>
      </c>
      <c r="H36" s="12">
        <f>ROUNDDOWN((H35-H14)/H5,2)*H5</f>
        <v>11620.079999999998</v>
      </c>
    </row>
    <row r="37" spans="2:8" x14ac:dyDescent="0.2">
      <c r="B37" s="1" t="s">
        <v>25</v>
      </c>
      <c r="C37" s="12">
        <f t="shared" ref="C37" si="16">ROUNDDOWN(SUM(C35,C14)*C8,2)*C5</f>
        <v>855.72</v>
      </c>
      <c r="D37" s="12">
        <f>ROUNDDOWN(SUM(D35,D14)*D8,2)*D5</f>
        <v>866.16</v>
      </c>
      <c r="E37" s="12">
        <f>ROUNDDOWN(SUM(E35,E14)*E8,2)*E5</f>
        <v>856.43999999999994</v>
      </c>
      <c r="F37" s="12">
        <f>ROUNDDOWN(SUM(F35,F14)*F8,2)*F5</f>
        <v>839.52</v>
      </c>
      <c r="G37" s="12">
        <f>ROUNDDOWN(SUM(G35,G14)*G8,2)*G5</f>
        <v>848.16</v>
      </c>
      <c r="H37" s="12">
        <f>ROUNDDOWN(SUM(H35,H14)*H8,2)*H5</f>
        <v>857.16</v>
      </c>
    </row>
    <row r="38" spans="2:8" x14ac:dyDescent="0.2">
      <c r="C38" s="12"/>
      <c r="D38" s="12"/>
      <c r="E38" s="12"/>
      <c r="F38" s="12"/>
      <c r="G38" s="12"/>
      <c r="H38" s="12"/>
    </row>
    <row r="39" spans="2:8" x14ac:dyDescent="0.2">
      <c r="B39" s="1" t="s">
        <v>26</v>
      </c>
      <c r="C39" s="12">
        <f t="shared" ref="C39" si="17">ROUND(C36+C37,2)</f>
        <v>12411.72</v>
      </c>
      <c r="D39" s="12">
        <f>ROUND(D36+D37,2)</f>
        <v>12994.56</v>
      </c>
      <c r="E39" s="12">
        <f>ROUND(E36+E37,2)</f>
        <v>12449.88</v>
      </c>
      <c r="F39" s="12">
        <f>ROUND(F36+F37,2)</f>
        <v>11486.16</v>
      </c>
      <c r="G39" s="12">
        <f>ROUND(G36+G37,2)</f>
        <v>11968.2</v>
      </c>
      <c r="H39" s="12">
        <f>ROUND(H36+H37,2)</f>
        <v>12477.24</v>
      </c>
    </row>
    <row r="41" spans="2:8" x14ac:dyDescent="0.2">
      <c r="B41" s="14" t="s">
        <v>27</v>
      </c>
      <c r="C41" s="15">
        <f t="shared" ref="C41:H41" si="18">ROUND(C39/C5,2)</f>
        <v>344.77</v>
      </c>
      <c r="D41" s="15">
        <f t="shared" si="18"/>
        <v>360.96</v>
      </c>
      <c r="E41" s="15">
        <f t="shared" si="18"/>
        <v>345.83</v>
      </c>
      <c r="F41" s="15">
        <f t="shared" si="18"/>
        <v>319.06</v>
      </c>
      <c r="G41" s="15">
        <f t="shared" si="18"/>
        <v>332.45</v>
      </c>
      <c r="H41" s="15">
        <f t="shared" si="18"/>
        <v>346.59</v>
      </c>
    </row>
    <row r="44" spans="2:8" x14ac:dyDescent="0.2">
      <c r="G44" s="12"/>
      <c r="H44" s="12"/>
    </row>
    <row r="46" spans="2:8" x14ac:dyDescent="0.2">
      <c r="G46" s="16"/>
      <c r="H46" s="16"/>
    </row>
    <row r="47" spans="2:8" x14ac:dyDescent="0.2">
      <c r="D47" s="16"/>
      <c r="E47" s="16"/>
      <c r="G47" s="16"/>
      <c r="H47" s="1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Lease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2018-02-17T13:48:43Z</dcterms:created>
  <dcterms:modified xsi:type="dcterms:W3CDTF">2018-02-24T16:44:10Z</dcterms:modified>
</cp:coreProperties>
</file>